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aj-my.sharepoint.com/personal/mika_vaisanen_oaj_fi/Documents/Yleiset/"/>
    </mc:Choice>
  </mc:AlternateContent>
  <xr:revisionPtr revIDLastSave="28" documentId="8_{58C266F9-7C29-4AD7-85F7-D99912083C44}" xr6:coauthVersionLast="47" xr6:coauthVersionMax="47" xr10:uidLastSave="{BD22B341-3A75-49EE-9059-DE66AC486D0D}"/>
  <bookViews>
    <workbookView xWindow="-120" yWindow="-120" windowWidth="38640" windowHeight="21240" xr2:uid="{18C35DC5-F532-4B09-8B99-D40F78AAFC60}"/>
  </bookViews>
  <sheets>
    <sheet name="Taul1" sheetId="1" r:id="rId1"/>
    <sheet name="Taul2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C10" i="1" s="1"/>
  <c r="D6" i="2"/>
  <c r="D7" i="2" s="1"/>
  <c r="D8" i="2" s="1"/>
  <c r="D9" i="2" s="1"/>
  <c r="D5" i="2"/>
  <c r="I9" i="1" s="1"/>
  <c r="J9" i="1" s="1"/>
  <c r="D4" i="2"/>
  <c r="I8" i="1" s="1"/>
  <c r="J8" i="1" s="1"/>
  <c r="D3" i="2"/>
  <c r="I7" i="1" s="1"/>
  <c r="C16" i="1"/>
  <c r="J7" i="1" l="1"/>
  <c r="I11" i="1"/>
  <c r="J11" i="1" s="1"/>
  <c r="I10" i="1"/>
  <c r="J10" i="1" s="1"/>
  <c r="C11" i="1"/>
  <c r="I13" i="1" l="1"/>
  <c r="J13" i="1" s="1"/>
  <c r="I12" i="1"/>
  <c r="J12" i="1" s="1"/>
  <c r="J14" i="1" l="1"/>
  <c r="C14" i="1" l="1"/>
  <c r="C15" i="1" s="1"/>
  <c r="C17" i="1" s="1"/>
</calcChain>
</file>

<file path=xl/sharedStrings.xml><?xml version="1.0" encoding="utf-8"?>
<sst xmlns="http://schemas.openxmlformats.org/spreadsheetml/2006/main" count="29" uniqueCount="29">
  <si>
    <t>Anna aloituspäivä</t>
  </si>
  <si>
    <t>Vuosilomapäivät</t>
  </si>
  <si>
    <t>Viikkotyöaika</t>
  </si>
  <si>
    <t>Kalenteripäiviä</t>
  </si>
  <si>
    <t>Arkipäivät</t>
  </si>
  <si>
    <t>Kiinteät pyhät</t>
  </si>
  <si>
    <t>Pitkäperjantai</t>
  </si>
  <si>
    <t>2. pääsiäispäivä</t>
  </si>
  <si>
    <t>Helatorstai</t>
  </si>
  <si>
    <t>Juhannusaatto</t>
  </si>
  <si>
    <t>Yhteensä</t>
  </si>
  <si>
    <t>Vaihtuvat pyhät</t>
  </si>
  <si>
    <t>Arkipäiville osuvat pyhät yhteensä</t>
  </si>
  <si>
    <t>Arkipäivät vähennettyinä pyhillä</t>
  </si>
  <si>
    <t>Työpäivät</t>
  </si>
  <si>
    <t>Työpäivän pituus</t>
  </si>
  <si>
    <t>Työaika vuodessa</t>
  </si>
  <si>
    <t>h</t>
  </si>
  <si>
    <t>Su</t>
  </si>
  <si>
    <t>Ma</t>
  </si>
  <si>
    <t>Ti</t>
  </si>
  <si>
    <t>Ke</t>
  </si>
  <si>
    <t>To</t>
  </si>
  <si>
    <t>Pe</t>
  </si>
  <si>
    <t>La</t>
  </si>
  <si>
    <t>Rehtorin työaikalaskuri</t>
  </si>
  <si>
    <t>Täytä taulukon vihreät solut.</t>
  </si>
  <si>
    <t>Laskuri antaa työaikasuunnitelman pohjaksi vuoden pituisen jakson työpäivät ja vuotuisen työajan määrän</t>
  </si>
  <si>
    <t>Muut vähentävät päivät (esim. säästövapaa)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</si>
</sst>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3" applyNumberFormat="0" applyFill="0" applyAlignment="0" applyProtection="0"/>
    <xf numFmtId="0" fontId="4" fillId="2" borderId="0" applyNumberFormat="0" applyBorder="0" applyAlignment="0" applyProtection="0"/>
  </cellStyleXfs>
  <cellXfs count="28">
    <xf numFmtId="0" fontId="0" fillId="0" borderId="0" xfId="0"/>
    <xf numFmtId="14" fontId="0" fillId="0" borderId="0" xfId="0" applyNumberFormat="1"/>
    <xf numFmtId="3" fontId="0" fillId="0" borderId="0" xfId="0" applyNumberFormat="1"/>
    <xf numFmtId="0" fontId="0" fillId="0" borderId="0" xfId="0" applyAlignment="1">
      <alignment horizontal="right"/>
    </xf>
    <xf numFmtId="0" fontId="1" fillId="0" borderId="1" xfId="1"/>
    <xf numFmtId="0" fontId="0" fillId="0" borderId="4" xfId="0" applyBorder="1"/>
    <xf numFmtId="14" fontId="0" fillId="0" borderId="4" xfId="0" applyNumberFormat="1" applyBorder="1"/>
    <xf numFmtId="0" fontId="2" fillId="0" borderId="5" xfId="0" applyFont="1" applyBorder="1"/>
    <xf numFmtId="0" fontId="0" fillId="0" borderId="6" xfId="0" applyBorder="1"/>
    <xf numFmtId="0" fontId="2" fillId="0" borderId="6" xfId="0" applyFont="1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right"/>
    </xf>
    <xf numFmtId="0" fontId="0" fillId="0" borderId="8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right"/>
    </xf>
    <xf numFmtId="0" fontId="0" fillId="0" borderId="13" xfId="0" applyBorder="1"/>
    <xf numFmtId="0" fontId="2" fillId="0" borderId="15" xfId="2" applyBorder="1" applyAlignment="1">
      <alignment horizontal="right"/>
    </xf>
    <xf numFmtId="3" fontId="2" fillId="0" borderId="16" xfId="2" applyNumberFormat="1" applyBorder="1"/>
    <xf numFmtId="14" fontId="4" fillId="2" borderId="2" xfId="3" applyNumberFormat="1" applyBorder="1"/>
    <xf numFmtId="0" fontId="4" fillId="2" borderId="2" xfId="3" applyBorder="1"/>
    <xf numFmtId="3" fontId="4" fillId="2" borderId="2" xfId="3" applyNumberFormat="1" applyBorder="1"/>
    <xf numFmtId="0" fontId="0" fillId="0" borderId="0" xfId="0" applyBorder="1"/>
    <xf numFmtId="14" fontId="0" fillId="0" borderId="0" xfId="0" applyNumberFormat="1" applyBorder="1"/>
    <xf numFmtId="0" fontId="2" fillId="0" borderId="12" xfId="0" applyFont="1" applyBorder="1" applyAlignment="1">
      <alignment horizontal="left"/>
    </xf>
    <xf numFmtId="0" fontId="2" fillId="0" borderId="13" xfId="0" applyFont="1" applyBorder="1"/>
    <xf numFmtId="0" fontId="2" fillId="0" borderId="13" xfId="0" applyFont="1" applyBorder="1" applyAlignment="1">
      <alignment horizontal="right"/>
    </xf>
    <xf numFmtId="3" fontId="2" fillId="0" borderId="14" xfId="0" applyNumberFormat="1" applyFont="1" applyBorder="1" applyAlignment="1">
      <alignment horizontal="right"/>
    </xf>
  </cellXfs>
  <cellStyles count="4">
    <cellStyle name="Hyvä" xfId="3" builtinId="26"/>
    <cellStyle name="Normaali" xfId="0" builtinId="0"/>
    <cellStyle name="Otsikko 1" xfId="1" builtinId="16"/>
    <cellStyle name="Summa" xfId="2" builtinId="25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95DBD-B484-4AE5-9C3F-AFE2FD8D129C}">
  <dimension ref="B2:J17"/>
  <sheetViews>
    <sheetView tabSelected="1" zoomScale="130" zoomScaleNormal="130" workbookViewId="0">
      <selection activeCell="L13" sqref="L13"/>
    </sheetView>
  </sheetViews>
  <sheetFormatPr defaultRowHeight="15" x14ac:dyDescent="0.25"/>
  <cols>
    <col min="1" max="1" width="5.140625" customWidth="1"/>
    <col min="2" max="2" width="37.7109375" customWidth="1"/>
    <col min="3" max="3" width="9.42578125" customWidth="1"/>
    <col min="4" max="4" width="10.85546875" bestFit="1" customWidth="1"/>
    <col min="8" max="8" width="2.7109375" customWidth="1"/>
    <col min="9" max="9" width="30.7109375" bestFit="1" customWidth="1"/>
    <col min="10" max="14" width="9.140625" customWidth="1"/>
  </cols>
  <sheetData>
    <row r="2" spans="2:10" ht="20.25" thickBot="1" x14ac:dyDescent="0.35">
      <c r="B2" s="4" t="s">
        <v>25</v>
      </c>
    </row>
    <row r="3" spans="2:10" ht="15.75" thickTop="1" x14ac:dyDescent="0.25">
      <c r="B3" t="s">
        <v>27</v>
      </c>
    </row>
    <row r="4" spans="2:10" x14ac:dyDescent="0.25">
      <c r="B4" t="s">
        <v>26</v>
      </c>
    </row>
    <row r="5" spans="2:10" ht="15.75" thickBot="1" x14ac:dyDescent="0.3"/>
    <row r="6" spans="2:10" x14ac:dyDescent="0.25">
      <c r="B6" s="3" t="s">
        <v>0</v>
      </c>
      <c r="C6" s="19">
        <v>45870</v>
      </c>
      <c r="D6" s="1">
        <f>EOMONTH(C6,11)</f>
        <v>46234</v>
      </c>
      <c r="F6" s="7" t="s">
        <v>5</v>
      </c>
      <c r="G6" s="8"/>
      <c r="H6" s="8"/>
      <c r="I6" s="9" t="s">
        <v>11</v>
      </c>
      <c r="J6" s="10"/>
    </row>
    <row r="7" spans="2:10" x14ac:dyDescent="0.25">
      <c r="B7" s="3" t="s">
        <v>1</v>
      </c>
      <c r="C7" s="20">
        <v>38</v>
      </c>
      <c r="D7" s="1"/>
      <c r="F7" s="11"/>
      <c r="G7" s="22"/>
      <c r="H7" s="22"/>
      <c r="I7" s="23">
        <f>DATEVALUE(Taul2!B3&amp;"."&amp;Taul2!C3&amp;"."&amp;Taul2!D3)</f>
        <v>45997</v>
      </c>
      <c r="J7" s="12" t="str">
        <f>_xlfn.XLOOKUP(WEEKDAY(I7),Taul2!$F$3:$F$9,Taul2!$G$3:$G$9)</f>
        <v>La</v>
      </c>
    </row>
    <row r="8" spans="2:10" x14ac:dyDescent="0.25">
      <c r="B8" s="3" t="s">
        <v>28</v>
      </c>
      <c r="C8" s="21"/>
      <c r="D8" s="1"/>
      <c r="F8" s="11"/>
      <c r="G8" s="22"/>
      <c r="H8" s="22"/>
      <c r="I8" s="23">
        <f>DATEVALUE(Taul2!B4&amp;"."&amp;Taul2!C4&amp;"."&amp;Taul2!D4)</f>
        <v>46015</v>
      </c>
      <c r="J8" s="12" t="str">
        <f>_xlfn.XLOOKUP(WEEKDAY(I8),Taul2!$F$3:$F$9,Taul2!$G$3:$G$9)</f>
        <v>Ke</v>
      </c>
    </row>
    <row r="9" spans="2:10" x14ac:dyDescent="0.25">
      <c r="B9" s="3" t="s">
        <v>2</v>
      </c>
      <c r="C9" s="20">
        <v>36.25</v>
      </c>
      <c r="D9" s="1"/>
      <c r="F9" s="11"/>
      <c r="G9" s="22"/>
      <c r="H9" s="22"/>
      <c r="I9" s="23">
        <f>DATEVALUE(Taul2!B5&amp;"."&amp;Taul2!C5&amp;"."&amp;Taul2!D5)</f>
        <v>46016</v>
      </c>
      <c r="J9" s="12" t="str">
        <f>_xlfn.XLOOKUP(WEEKDAY(I9),Taul2!$F$3:$F$9,Taul2!$G$3:$G$9)</f>
        <v>To</v>
      </c>
    </row>
    <row r="10" spans="2:10" x14ac:dyDescent="0.25">
      <c r="B10" s="3" t="s">
        <v>3</v>
      </c>
      <c r="C10">
        <f>D6-C6+1</f>
        <v>365</v>
      </c>
      <c r="F10" s="13" t="s">
        <v>6</v>
      </c>
      <c r="G10" s="22"/>
      <c r="H10" s="22"/>
      <c r="I10" s="23">
        <f>DATEVALUE(Taul2!B6&amp;"."&amp;Taul2!C6&amp;"."&amp;Taul2!D6)</f>
        <v>46017</v>
      </c>
      <c r="J10" s="12" t="str">
        <f>_xlfn.XLOOKUP(WEEKDAY(I10),Taul2!$F$3:$F$9,Taul2!$G$3:$G$9)</f>
        <v>Pe</v>
      </c>
    </row>
    <row r="11" spans="2:10" x14ac:dyDescent="0.25">
      <c r="B11" s="3" t="s">
        <v>4</v>
      </c>
      <c r="C11">
        <f>NETWORKDAYS(C6,D6)</f>
        <v>261</v>
      </c>
      <c r="F11" s="13" t="s">
        <v>7</v>
      </c>
      <c r="G11" s="22"/>
      <c r="H11" s="22"/>
      <c r="I11" s="23">
        <f>DATEVALUE(Taul2!B7&amp;"."&amp;Taul2!C7&amp;"."&amp;Taul2!D7)</f>
        <v>46023</v>
      </c>
      <c r="J11" s="12" t="str">
        <f>_xlfn.XLOOKUP(WEEKDAY(I11),Taul2!$F$3:$F$9,Taul2!$G$3:$G$9)</f>
        <v>To</v>
      </c>
    </row>
    <row r="12" spans="2:10" x14ac:dyDescent="0.25">
      <c r="F12" s="13" t="s">
        <v>8</v>
      </c>
      <c r="G12" s="22"/>
      <c r="H12" s="22"/>
      <c r="I12" s="23">
        <f>DATEVALUE(Taul2!B8&amp;"."&amp;Taul2!C8&amp;"."&amp;Taul2!D8)</f>
        <v>46028</v>
      </c>
      <c r="J12" s="12" t="str">
        <f>_xlfn.XLOOKUP(WEEKDAY(I12),Taul2!$F$3:$F$9,Taul2!$G$3:$G$9)</f>
        <v>Ti</v>
      </c>
    </row>
    <row r="13" spans="2:10" x14ac:dyDescent="0.25">
      <c r="F13" s="14" t="s">
        <v>9</v>
      </c>
      <c r="G13" s="5"/>
      <c r="H13" s="22"/>
      <c r="I13" s="6">
        <f>DATEVALUE(Taul2!B9&amp;"."&amp;Taul2!C9&amp;"."&amp;Taul2!D9)</f>
        <v>46143</v>
      </c>
      <c r="J13" s="15" t="str">
        <f>_xlfn.XLOOKUP(WEEKDAY(I13),Taul2!$F$3:$F$9,Taul2!$G$3:$G$9)</f>
        <v>Pe</v>
      </c>
    </row>
    <row r="14" spans="2:10" ht="15.75" thickBot="1" x14ac:dyDescent="0.3">
      <c r="B14" s="3" t="s">
        <v>13</v>
      </c>
      <c r="C14" s="2">
        <f>C11-G14-J14</f>
        <v>251</v>
      </c>
      <c r="F14" s="24" t="s">
        <v>10</v>
      </c>
      <c r="G14" s="25">
        <v>4</v>
      </c>
      <c r="H14" s="16"/>
      <c r="I14" s="26" t="s">
        <v>12</v>
      </c>
      <c r="J14" s="27">
        <f>COUNT(I7:I13)-(COUNTIF(J7:J13,"La")+COUNTIF(J7:J13,"Su"))</f>
        <v>6</v>
      </c>
    </row>
    <row r="15" spans="2:10" x14ac:dyDescent="0.25">
      <c r="B15" s="3" t="s">
        <v>14</v>
      </c>
      <c r="C15" s="2">
        <f>C14-C7-C8</f>
        <v>213</v>
      </c>
    </row>
    <row r="16" spans="2:10" ht="15.75" thickBot="1" x14ac:dyDescent="0.3">
      <c r="B16" s="3" t="s">
        <v>15</v>
      </c>
      <c r="C16">
        <f>C9/5</f>
        <v>7.25</v>
      </c>
    </row>
    <row r="17" spans="2:4" ht="15.75" thickBot="1" x14ac:dyDescent="0.3">
      <c r="B17" s="17" t="s">
        <v>16</v>
      </c>
      <c r="C17" s="18">
        <f>C15*C16</f>
        <v>1544.25</v>
      </c>
      <c r="D17" t="s">
        <v>17</v>
      </c>
    </row>
  </sheetData>
  <phoneticPr fontId="3" type="noConversion"/>
  <conditionalFormatting sqref="J7:J13">
    <cfRule type="expression" dxfId="0" priority="3">
      <formula>OR($J7="La",$J7="Su")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04817-5D4C-4BB4-AC98-E63CF56C3E14}">
  <dimension ref="B3:G9"/>
  <sheetViews>
    <sheetView workbookViewId="0">
      <selection activeCell="D3" sqref="D3"/>
    </sheetView>
  </sheetViews>
  <sheetFormatPr defaultRowHeight="15" x14ac:dyDescent="0.25"/>
  <sheetData>
    <row r="3" spans="2:7" x14ac:dyDescent="0.25">
      <c r="B3">
        <v>6</v>
      </c>
      <c r="C3">
        <v>12</v>
      </c>
      <c r="D3">
        <f>YEAR(Taul1!$C$6)</f>
        <v>2025</v>
      </c>
      <c r="F3">
        <v>1</v>
      </c>
      <c r="G3" t="s">
        <v>18</v>
      </c>
    </row>
    <row r="4" spans="2:7" x14ac:dyDescent="0.25">
      <c r="B4">
        <v>24</v>
      </c>
      <c r="C4">
        <v>12</v>
      </c>
      <c r="D4">
        <f>YEAR(Taul1!$C$6)</f>
        <v>2025</v>
      </c>
      <c r="F4">
        <v>2</v>
      </c>
      <c r="G4" t="s">
        <v>19</v>
      </c>
    </row>
    <row r="5" spans="2:7" x14ac:dyDescent="0.25">
      <c r="B5">
        <v>25</v>
      </c>
      <c r="C5">
        <v>12</v>
      </c>
      <c r="D5">
        <f>YEAR(Taul1!$C$6)</f>
        <v>2025</v>
      </c>
      <c r="F5">
        <v>3</v>
      </c>
      <c r="G5" t="s">
        <v>20</v>
      </c>
    </row>
    <row r="6" spans="2:7" x14ac:dyDescent="0.25">
      <c r="B6">
        <v>26</v>
      </c>
      <c r="C6">
        <v>12</v>
      </c>
      <c r="D6">
        <f>YEAR(Taul1!$C$6)</f>
        <v>2025</v>
      </c>
      <c r="F6">
        <v>4</v>
      </c>
      <c r="G6" t="s">
        <v>21</v>
      </c>
    </row>
    <row r="7" spans="2:7" x14ac:dyDescent="0.25">
      <c r="B7">
        <v>1</v>
      </c>
      <c r="C7">
        <v>1</v>
      </c>
      <c r="D7">
        <f>D6+1</f>
        <v>2026</v>
      </c>
      <c r="F7">
        <v>5</v>
      </c>
      <c r="G7" t="s">
        <v>22</v>
      </c>
    </row>
    <row r="8" spans="2:7" x14ac:dyDescent="0.25">
      <c r="B8">
        <v>6</v>
      </c>
      <c r="C8">
        <v>1</v>
      </c>
      <c r="D8">
        <f>D7</f>
        <v>2026</v>
      </c>
      <c r="F8">
        <v>6</v>
      </c>
      <c r="G8" t="s">
        <v>23</v>
      </c>
    </row>
    <row r="9" spans="2:7" x14ac:dyDescent="0.25">
      <c r="B9">
        <v>1</v>
      </c>
      <c r="C9">
        <v>5</v>
      </c>
      <c r="D9">
        <f>D8</f>
        <v>2026</v>
      </c>
      <c r="F9">
        <v>7</v>
      </c>
      <c r="G9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Taul1</vt:lpstr>
      <vt:lpstr>Taul2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Väisänen Mika</dc:creator>
  <cp:keywords/>
  <dc:description/>
  <cp:lastModifiedBy>Väisänen Mika</cp:lastModifiedBy>
  <cp:revision/>
  <dcterms:created xsi:type="dcterms:W3CDTF">2023-03-30T11:46:13Z</dcterms:created>
  <dcterms:modified xsi:type="dcterms:W3CDTF">2025-06-04T10:10:11Z</dcterms:modified>
  <cp:category/>
  <cp:contentStatus/>
</cp:coreProperties>
</file>